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<sst xmlns="http://schemas.openxmlformats.org/spreadsheetml/2006/main" count="58" uniqueCount="53">
  <si>
    <t>Baukosten 1913</t>
  </si>
  <si>
    <t>* Baukostenindex</t>
  </si>
  <si>
    <t>zzgl. Außenanlagen</t>
  </si>
  <si>
    <t>Bauwert</t>
  </si>
  <si>
    <t>= 810 m³ x 30 M/m³</t>
  </si>
  <si>
    <t>= 7% von 522.085,50 €</t>
  </si>
  <si>
    <t>Bodenwert</t>
  </si>
  <si>
    <t>= 650 m² x 170 €/m²</t>
  </si>
  <si>
    <t>Beleihungswert</t>
  </si>
  <si>
    <t>= Bauwert + Bodenwert</t>
  </si>
  <si>
    <t>Beleihungswert auf volle 1000 € abgerundet</t>
  </si>
  <si>
    <t>Beleihungsgrenze</t>
  </si>
  <si>
    <t>= 60% von 669.000,00 €</t>
  </si>
  <si>
    <t>Aufgabe 1</t>
  </si>
  <si>
    <t>Aufgabe 2</t>
  </si>
  <si>
    <t>Auszahlungsbetrag</t>
  </si>
  <si>
    <t>= 94% von 85.000,00 €</t>
  </si>
  <si>
    <t>Jahr</t>
  </si>
  <si>
    <t>Quartal</t>
  </si>
  <si>
    <t>Kapital</t>
  </si>
  <si>
    <t>Zins</t>
  </si>
  <si>
    <t>Tilgung</t>
  </si>
  <si>
    <t>Annuität</t>
  </si>
  <si>
    <t>1. Quartal</t>
  </si>
  <si>
    <t>2. Quartal</t>
  </si>
  <si>
    <t>3. Quartal</t>
  </si>
  <si>
    <t>4. Quartal</t>
  </si>
  <si>
    <t>Aufgabe 3</t>
  </si>
  <si>
    <t>= 24.300,00 x 21,485</t>
  </si>
  <si>
    <t>= 760 m² x 220,00 €/m²</t>
  </si>
  <si>
    <t>Ertragswert</t>
  </si>
  <si>
    <t>Wohnungen</t>
  </si>
  <si>
    <t>Garagen</t>
  </si>
  <si>
    <t>= 3 x 37,50 €</t>
  </si>
  <si>
    <t xml:space="preserve">Mieteinnahmen p.M. </t>
  </si>
  <si>
    <t>= 330 m² x 6,50 €/m²</t>
  </si>
  <si>
    <t>Zwischensumme</t>
  </si>
  <si>
    <t>Einnahmen p.a.</t>
  </si>
  <si>
    <t>= 12 x 2257,50 €</t>
  </si>
  <si>
    <t>./. Kostenpauschale</t>
  </si>
  <si>
    <t>= 25% von 27.090,00 €</t>
  </si>
  <si>
    <t>Jahresreinertrag</t>
  </si>
  <si>
    <t>entspricht 6%</t>
  </si>
  <si>
    <t>Sachwert</t>
  </si>
  <si>
    <t>Baukosten</t>
  </si>
  <si>
    <t>= 265,00 €/m³ x 950 m³</t>
  </si>
  <si>
    <t>./. Abschlag</t>
  </si>
  <si>
    <t xml:space="preserve">= 10% von 251750,00 € </t>
  </si>
  <si>
    <t>+ Bodenwert</t>
  </si>
  <si>
    <t>Beleihungswert / Beleihungsgrenze</t>
  </si>
  <si>
    <t>= (Ertragswert+Sachwert)/2</t>
  </si>
  <si>
    <t>= 60% von 504.250,00 €</t>
  </si>
  <si>
    <t>= 20.317,50 € x 100% / 6%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</si>
</sst>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&quot;M&quot;"/>
    <numFmt numFmtId="165" formatCode="0.0\ &quot;M&quot;"/>
    <numFmt numFmtId="166" formatCode="0.00\ &quot;M&quot;"/>
    <numFmt numFmtId="167" formatCode="#,##0.00\ &quot;M&quot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4" fontId="0" fillId="0" borderId="0" xfId="17" applyAlignment="1">
      <alignment/>
    </xf>
    <xf numFmtId="0" fontId="0" fillId="0" borderId="0" xfId="0" applyAlignment="1" quotePrefix="1">
      <alignment/>
    </xf>
    <xf numFmtId="4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quotePrefix="1">
      <alignment/>
    </xf>
    <xf numFmtId="44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44" fontId="0" fillId="0" borderId="2" xfId="0" applyNumberFormat="1" applyBorder="1" applyAlignment="1">
      <alignment/>
    </xf>
    <xf numFmtId="0" fontId="1" fillId="0" borderId="0" xfId="0" applyFont="1" applyAlignment="1">
      <alignment/>
    </xf>
    <xf numFmtId="167" fontId="0" fillId="0" borderId="0" xfId="15" applyNumberFormat="1" applyAlignment="1">
      <alignment/>
    </xf>
    <xf numFmtId="0" fontId="2" fillId="0" borderId="0" xfId="0" applyFont="1" applyAlignment="1">
      <alignment/>
    </xf>
    <xf numFmtId="44" fontId="0" fillId="0" borderId="1" xfId="17" applyBorder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 quotePrefix="1">
      <alignment/>
    </xf>
    <xf numFmtId="44" fontId="1" fillId="0" borderId="3" xfId="17" applyFont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workbookViewId="0" topLeftCell="A37">
      <selection activeCell="B57" sqref="B57"/>
    </sheetView>
  </sheetViews>
  <sheetFormatPr defaultColWidth="11.421875" defaultRowHeight="12.75"/>
  <cols>
    <col min="1" max="1" width="13.57421875" style="0" bestFit="1" customWidth="1"/>
    <col min="2" max="2" width="18.00390625" style="0" bestFit="1" customWidth="1"/>
    <col min="3" max="3" width="24.00390625" style="0" bestFit="1" customWidth="1"/>
    <col min="4" max="4" width="13.57421875" style="0" bestFit="1" customWidth="1"/>
    <col min="5" max="5" width="10.8515625" style="0" bestFit="1" customWidth="1"/>
    <col min="6" max="6" width="9.28125" style="0" bestFit="1" customWidth="1"/>
    <col min="7" max="7" width="10.8515625" style="0" bestFit="1" customWidth="1"/>
  </cols>
  <sheetData>
    <row r="1" ht="12.75">
      <c r="A1" s="12" t="s">
        <v>13</v>
      </c>
    </row>
    <row r="3" spans="1:4" ht="12.75">
      <c r="A3" s="1"/>
      <c r="B3" t="s">
        <v>0</v>
      </c>
      <c r="C3" s="2" t="s">
        <v>4</v>
      </c>
      <c r="D3" s="13">
        <f>810*30</f>
        <v>24300</v>
      </c>
    </row>
    <row r="4" spans="1:4" ht="12.75">
      <c r="A4" s="1"/>
      <c r="B4" s="2" t="s">
        <v>1</v>
      </c>
      <c r="C4" s="2" t="s">
        <v>28</v>
      </c>
      <c r="D4" s="1">
        <f>D3*21.485</f>
        <v>522085.5</v>
      </c>
    </row>
    <row r="5" spans="2:4" ht="12.75">
      <c r="B5" s="4" t="s">
        <v>2</v>
      </c>
      <c r="C5" s="5" t="s">
        <v>5</v>
      </c>
      <c r="D5" s="6">
        <f>D4*0.07</f>
        <v>36545.985</v>
      </c>
    </row>
    <row r="6" spans="2:4" ht="12.75">
      <c r="B6" s="7" t="s">
        <v>3</v>
      </c>
      <c r="D6" s="3">
        <f>D4+D5</f>
        <v>558631.485</v>
      </c>
    </row>
    <row r="8" spans="2:4" ht="12.75">
      <c r="B8" t="s">
        <v>6</v>
      </c>
      <c r="C8" s="8" t="s">
        <v>7</v>
      </c>
      <c r="D8" s="1">
        <f>650*170</f>
        <v>110500</v>
      </c>
    </row>
    <row r="10" spans="2:4" ht="12.75">
      <c r="B10" t="s">
        <v>8</v>
      </c>
      <c r="C10" s="2" t="s">
        <v>9</v>
      </c>
      <c r="D10" s="3">
        <f>D6+D8</f>
        <v>669131.485</v>
      </c>
    </row>
    <row r="12" spans="2:4" ht="12.75">
      <c r="B12" t="s">
        <v>10</v>
      </c>
      <c r="D12" s="3">
        <f>ROUND(D10/1000,0)*1000</f>
        <v>669000</v>
      </c>
    </row>
    <row r="14" spans="2:4" ht="12.75">
      <c r="B14" t="s">
        <v>11</v>
      </c>
      <c r="C14" s="2" t="s">
        <v>12</v>
      </c>
      <c r="D14" s="3">
        <f>D12*0.6</f>
        <v>401400</v>
      </c>
    </row>
    <row r="16" ht="12.75">
      <c r="A16" s="12" t="s">
        <v>14</v>
      </c>
    </row>
    <row r="18" spans="2:4" ht="12.75">
      <c r="B18" t="s">
        <v>15</v>
      </c>
      <c r="C18" s="2" t="s">
        <v>16</v>
      </c>
      <c r="D18" s="1">
        <f>85000*0.94</f>
        <v>79900</v>
      </c>
    </row>
    <row r="21" spans="2:7" ht="12.75">
      <c r="B21" s="9" t="s">
        <v>17</v>
      </c>
      <c r="C21" s="9" t="s">
        <v>18</v>
      </c>
      <c r="D21" s="9" t="s">
        <v>19</v>
      </c>
      <c r="E21" s="9" t="s">
        <v>20</v>
      </c>
      <c r="F21" s="9" t="s">
        <v>21</v>
      </c>
      <c r="G21" s="9" t="s">
        <v>22</v>
      </c>
    </row>
    <row r="22" spans="2:7" ht="12.75">
      <c r="B22" s="21">
        <v>1</v>
      </c>
      <c r="C22" s="10" t="s">
        <v>24</v>
      </c>
      <c r="D22" s="11">
        <v>85000</v>
      </c>
      <c r="E22" s="11">
        <f>D22*6%/4</f>
        <v>1275</v>
      </c>
      <c r="F22" s="11">
        <f>G22-E22</f>
        <v>212.50000000000023</v>
      </c>
      <c r="G22" s="11">
        <f>$D$22*7%/4</f>
        <v>1487.5000000000002</v>
      </c>
    </row>
    <row r="23" spans="2:7" ht="12.75">
      <c r="B23" s="22"/>
      <c r="C23" s="10" t="s">
        <v>25</v>
      </c>
      <c r="D23" s="11">
        <f>D22-F22</f>
        <v>84787.5</v>
      </c>
      <c r="E23" s="11">
        <f>D23*6%/4</f>
        <v>1271.8125</v>
      </c>
      <c r="F23" s="11">
        <f>G23-E23</f>
        <v>215.68750000000023</v>
      </c>
      <c r="G23" s="11">
        <f>$D$22*7%/4</f>
        <v>1487.5000000000002</v>
      </c>
    </row>
    <row r="24" spans="2:7" ht="12.75">
      <c r="B24" s="23"/>
      <c r="C24" s="10" t="s">
        <v>26</v>
      </c>
      <c r="D24" s="11">
        <f>D23-F23</f>
        <v>84571.8125</v>
      </c>
      <c r="E24" s="11">
        <f>D24*6%/4</f>
        <v>1268.5771875</v>
      </c>
      <c r="F24" s="11">
        <f>G24-E24</f>
        <v>218.9228125000002</v>
      </c>
      <c r="G24" s="11">
        <f>$D$22*7%/4</f>
        <v>1487.5000000000002</v>
      </c>
    </row>
    <row r="25" spans="2:8" ht="12.75">
      <c r="B25" s="10">
        <v>2</v>
      </c>
      <c r="C25" s="10" t="s">
        <v>23</v>
      </c>
      <c r="D25" s="11">
        <f>D24-F24</f>
        <v>84352.8896875</v>
      </c>
      <c r="E25" s="11">
        <f>D25*6%/4</f>
        <v>1265.2933453125002</v>
      </c>
      <c r="F25" s="11">
        <f>G25-E25</f>
        <v>222.20665468750008</v>
      </c>
      <c r="G25" s="11">
        <f>$D$22*7%/4</f>
        <v>1487.5000000000002</v>
      </c>
      <c r="H25" s="3"/>
    </row>
    <row r="28" ht="12.75">
      <c r="A28" s="12" t="s">
        <v>27</v>
      </c>
    </row>
    <row r="29" ht="15.75">
      <c r="G29" s="14"/>
    </row>
    <row r="30" ht="12.75">
      <c r="B30" s="16" t="s">
        <v>30</v>
      </c>
    </row>
    <row r="32" ht="12.75">
      <c r="B32" t="s">
        <v>34</v>
      </c>
    </row>
    <row r="33" spans="2:4" ht="12.75">
      <c r="B33" t="s">
        <v>31</v>
      </c>
      <c r="C33" s="2" t="s">
        <v>35</v>
      </c>
      <c r="D33" s="1">
        <f>330*6.5</f>
        <v>2145</v>
      </c>
    </row>
    <row r="34" spans="2:4" ht="12.75">
      <c r="B34" s="4" t="s">
        <v>32</v>
      </c>
      <c r="C34" s="5" t="s">
        <v>33</v>
      </c>
      <c r="D34" s="15">
        <f>3*37.5</f>
        <v>112.5</v>
      </c>
    </row>
    <row r="35" spans="2:4" ht="12.75">
      <c r="B35" s="7" t="s">
        <v>36</v>
      </c>
      <c r="D35" s="1">
        <f>D33+D34</f>
        <v>2257.5</v>
      </c>
    </row>
    <row r="36" ht="12.75">
      <c r="D36" s="1"/>
    </row>
    <row r="37" spans="2:4" ht="12.75">
      <c r="B37" t="s">
        <v>37</v>
      </c>
      <c r="C37" s="2" t="s">
        <v>38</v>
      </c>
      <c r="D37" s="1">
        <f>D35*12</f>
        <v>27090</v>
      </c>
    </row>
    <row r="38" spans="2:4" ht="12.75">
      <c r="B38" s="5" t="s">
        <v>39</v>
      </c>
      <c r="C38" s="5" t="s">
        <v>40</v>
      </c>
      <c r="D38" s="15">
        <f>D37*0.25</f>
        <v>6772.5</v>
      </c>
    </row>
    <row r="39" spans="2:6" ht="12.75">
      <c r="B39" t="s">
        <v>41</v>
      </c>
      <c r="D39" s="1">
        <f>D37-D38</f>
        <v>20317.5</v>
      </c>
      <c r="E39" s="24" t="s">
        <v>42</v>
      </c>
      <c r="F39" s="24"/>
    </row>
    <row r="40" ht="12.75">
      <c r="D40" s="1"/>
    </row>
    <row r="41" spans="2:4" ht="13.5" thickBot="1">
      <c r="B41" s="17" t="s">
        <v>30</v>
      </c>
      <c r="C41" s="18" t="s">
        <v>52</v>
      </c>
      <c r="D41" s="19">
        <f>D39/0.06</f>
        <v>338625</v>
      </c>
    </row>
    <row r="42" ht="13.5" thickTop="1">
      <c r="D42" s="1"/>
    </row>
    <row r="43" ht="12.75">
      <c r="D43" s="1"/>
    </row>
    <row r="45" ht="12.75">
      <c r="B45" s="16" t="s">
        <v>43</v>
      </c>
    </row>
    <row r="47" spans="2:4" ht="12.75">
      <c r="B47" t="s">
        <v>44</v>
      </c>
      <c r="C47" s="2" t="s">
        <v>45</v>
      </c>
      <c r="D47" s="1">
        <f>265*950</f>
        <v>251750</v>
      </c>
    </row>
    <row r="48" spans="2:4" ht="12.75">
      <c r="B48" s="5" t="s">
        <v>46</v>
      </c>
      <c r="C48" s="5" t="s">
        <v>47</v>
      </c>
      <c r="D48" s="15">
        <f>D47*0.1</f>
        <v>25175</v>
      </c>
    </row>
    <row r="49" spans="2:4" ht="12.75">
      <c r="B49" t="s">
        <v>3</v>
      </c>
      <c r="D49" s="1">
        <f>D47-D48</f>
        <v>226575</v>
      </c>
    </row>
    <row r="50" spans="2:4" ht="12.75">
      <c r="B50" s="5" t="s">
        <v>48</v>
      </c>
      <c r="C50" s="5" t="s">
        <v>29</v>
      </c>
      <c r="D50" s="15">
        <f>760*220</f>
        <v>167200</v>
      </c>
    </row>
    <row r="51" ht="12.75">
      <c r="D51" s="1"/>
    </row>
    <row r="52" spans="2:4" ht="13.5" thickBot="1">
      <c r="B52" s="20" t="s">
        <v>43</v>
      </c>
      <c r="C52" s="17"/>
      <c r="D52" s="19">
        <f>D50+D49</f>
        <v>393775</v>
      </c>
    </row>
    <row r="53" ht="13.5" thickTop="1"/>
    <row r="55" ht="12.75">
      <c r="B55" s="16" t="s">
        <v>49</v>
      </c>
    </row>
    <row r="57" spans="2:4" ht="12.75">
      <c r="B57" t="s">
        <v>8</v>
      </c>
      <c r="C57" s="2" t="s">
        <v>50</v>
      </c>
      <c r="D57" s="1">
        <f>(D41+D52)/2</f>
        <v>366200</v>
      </c>
    </row>
    <row r="58" ht="12.75">
      <c r="D58" s="1"/>
    </row>
    <row r="59" spans="2:4" ht="12.75">
      <c r="B59" t="s">
        <v>11</v>
      </c>
      <c r="C59" s="2" t="s">
        <v>51</v>
      </c>
      <c r="D59" s="1">
        <f>D57*0.6</f>
        <v>219720</v>
      </c>
    </row>
  </sheetData>
  <mergeCells count="2">
    <mergeCell ref="B22:B24"/>
    <mergeCell ref="E39:F39"/>
  </mergeCells>
  <printOptions/>
  <pageMargins left="0.42" right="0.34" top="1" bottom="1" header="0.4921259845" footer="0.4921259845"/>
  <pageSetup fitToHeight="1" fitToWidth="1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Beier</dc:creator>
  <cp:keywords/>
  <dc:description/>
  <cp:lastModifiedBy>Uwe Beier</cp:lastModifiedBy>
  <cp:lastPrinted>2003-06-02T15:44:25Z</cp:lastPrinted>
  <dcterms:created xsi:type="dcterms:W3CDTF">2003-05-05T21:45:51Z</dcterms:created>
  <dcterms:modified xsi:type="dcterms:W3CDTF">2003-06-02T19:56:46Z</dcterms:modified>
  <cp:category/>
  <cp:version/>
  <cp:contentType/>
  <cp:contentStatus/>
</cp:coreProperties>
</file>